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hduc\Dropbox\11. Nguyen Hong Duc\QL Ngân sách\Vay ODA\Năm 2022\bao cao no theo TT 80\2022\năm 2022\"/>
    </mc:Choice>
  </mc:AlternateContent>
  <xr:revisionPtr revIDLastSave="0" documentId="13_ncr:1_{17CBA0DF-DCBD-471F-B87C-68B14BE2B49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.01" sheetId="1" r:id="rId1"/>
    <sheet name="1.02" sheetId="2" r:id="rId2"/>
  </sheets>
  <definedNames>
    <definedName name="_xlnm.Print_Area" localSheetId="0">'1.01'!$A$1:$T$25</definedName>
    <definedName name="_xlnm.Print_Area" localSheetId="1">'1.02'!$A$1:$H$21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M19" i="1"/>
  <c r="L19" i="1"/>
  <c r="K19" i="1"/>
  <c r="J19" i="1"/>
  <c r="I19" i="1"/>
  <c r="H19" i="1"/>
  <c r="J20" i="2"/>
  <c r="O12" i="1" l="1"/>
  <c r="O13" i="1"/>
  <c r="O14" i="1"/>
  <c r="O17" i="1"/>
  <c r="N17" i="1"/>
  <c r="N16" i="1"/>
  <c r="O16" i="1" s="1"/>
  <c r="N14" i="1"/>
  <c r="N13" i="1"/>
  <c r="N12" i="1"/>
  <c r="I11" i="1" l="1"/>
  <c r="H17" i="1"/>
  <c r="H16" i="1"/>
  <c r="H12" i="1"/>
  <c r="F15" i="1"/>
  <c r="E15" i="1"/>
  <c r="F17" i="1"/>
  <c r="F16" i="1"/>
  <c r="F14" i="1"/>
  <c r="F13" i="1"/>
  <c r="F12" i="1" l="1"/>
  <c r="J21" i="1"/>
  <c r="M14" i="1" l="1"/>
  <c r="O11" i="1" l="1"/>
  <c r="G15" i="1" l="1"/>
  <c r="N15" i="1" l="1"/>
  <c r="N18" i="1" s="1"/>
  <c r="H15" i="1"/>
  <c r="G18" i="1"/>
  <c r="K15" i="1"/>
  <c r="F15" i="2" l="1"/>
  <c r="E15" i="2"/>
  <c r="D15" i="2"/>
  <c r="C15" i="2"/>
  <c r="C14" i="2"/>
  <c r="D13" i="2"/>
  <c r="F11" i="2"/>
  <c r="F10" i="2" s="1"/>
  <c r="E11" i="2"/>
  <c r="E10" i="2" s="1"/>
  <c r="D11" i="2"/>
  <c r="D10" i="2" s="1"/>
  <c r="C11" i="2"/>
  <c r="C10" i="2" s="1"/>
  <c r="D14" i="2" l="1"/>
  <c r="E14" i="2"/>
  <c r="M12" i="1"/>
  <c r="M13" i="1"/>
  <c r="J15" i="1"/>
  <c r="I15" i="1"/>
  <c r="L15" i="1"/>
  <c r="C16" i="2" l="1"/>
  <c r="C12" i="2" s="1"/>
  <c r="E18" i="1"/>
  <c r="F14" i="2"/>
  <c r="M16" i="1"/>
  <c r="M15" i="1" s="1"/>
  <c r="D16" i="2" l="1"/>
  <c r="F19" i="1"/>
  <c r="O15" i="1"/>
  <c r="E16" i="2" l="1"/>
  <c r="E12" i="2" s="1"/>
  <c r="D12" i="2"/>
  <c r="D17" i="2" s="1"/>
  <c r="F16" i="2"/>
  <c r="F13" i="2"/>
  <c r="M11" i="1"/>
  <c r="F12" i="2" l="1"/>
  <c r="F17" i="2" s="1"/>
</calcChain>
</file>

<file path=xl/sharedStrings.xml><?xml version="1.0" encoding="utf-8"?>
<sst xmlns="http://schemas.openxmlformats.org/spreadsheetml/2006/main" count="74" uniqueCount="52">
  <si>
    <t>UBND TỈNH KHÁNH HÒA</t>
  </si>
  <si>
    <t>BÁO CÁO TÌNH HÌNH VAY LẠI VỐN VAY ODA, VAY ƯU ĐÃI NƯỚC NGOÀI CỦA CHÍNH PHỦ</t>
  </si>
  <si>
    <t>STT</t>
  </si>
  <si>
    <t>Tên dự án/Chương trình</t>
  </si>
  <si>
    <t>Nguồn vốn cho vay lại</t>
  </si>
  <si>
    <t>Nguyên tệ</t>
  </si>
  <si>
    <t>Dư nợ đầu kỳ</t>
  </si>
  <si>
    <t>Dư nợ đầu kỳ quy VNĐ</t>
  </si>
  <si>
    <t>Rút vốn trong kỳ</t>
  </si>
  <si>
    <t>Gốc</t>
  </si>
  <si>
    <t>Lãi</t>
  </si>
  <si>
    <t>Phí theo HĐ vay</t>
  </si>
  <si>
    <t>Phí QLCVL</t>
  </si>
  <si>
    <t>Cộng</t>
  </si>
  <si>
    <t>Dư nợ cuối kỳ</t>
  </si>
  <si>
    <t>Dư nợ cuối kỳ quy VNĐ</t>
  </si>
  <si>
    <t>Nợ quá hạn</t>
  </si>
  <si>
    <t>Tên chủ nợ</t>
  </si>
  <si>
    <t>Dư nợ quá hạn cuối kỳ quy VNĐ</t>
  </si>
  <si>
    <t>I</t>
  </si>
  <si>
    <t>II</t>
  </si>
  <si>
    <t>Tổng dư nợ (quy VNĐ)</t>
  </si>
  <si>
    <t>USD</t>
  </si>
  <si>
    <t>TỔNG CỘNG USD</t>
  </si>
  <si>
    <t xml:space="preserve">      SỞ TÀI CHÍNH</t>
  </si>
  <si>
    <t>Ngân hàng Thế giới</t>
  </si>
  <si>
    <t>Dự án Sửa chữa và nâng cao an toàn đập</t>
  </si>
  <si>
    <t>Dự án Vệ sinh môi trường các thành phố duyên hải</t>
  </si>
  <si>
    <t>Trả nợ trong kỳ (VNĐ)</t>
  </si>
  <si>
    <t>Dự án Môi trường bền vững các thành phố duyên hải - Tiểu dự án TP Nha Trang</t>
  </si>
  <si>
    <t>Dự án Tăng cường quản lý đất đai và cơ sở dữ liệu đất đai</t>
  </si>
  <si>
    <t>Dự án Nâng cao hiệu quả sử dụng nước ở các tỉnh bị ảnh hưởng bởi hạn hán</t>
  </si>
  <si>
    <t>Ngân hàng Phát triển Châu Á</t>
  </si>
  <si>
    <t>TỔNG QUY VNĐ</t>
  </si>
  <si>
    <t>Ghi chú:</t>
  </si>
  <si>
    <t>VNĐ</t>
  </si>
  <si>
    <t>Nguồn IDA</t>
  </si>
  <si>
    <t>Nguồn IBRD</t>
  </si>
  <si>
    <t>BÁO CÁO TÌNH HÌNH NỢ CỦA TỈNH KHÁNH HÒA THEO CHỦ NỢ</t>
  </si>
  <si>
    <t>Dư nợ đầu kỳ USD</t>
  </si>
  <si>
    <t>Dư nợ cuối kỳ USD</t>
  </si>
  <si>
    <t>Trong đó, Dư nợ quá hạn cuối kỳ USD</t>
  </si>
  <si>
    <t xml:space="preserve">        SỞ TÀI CHÍNH</t>
  </si>
  <si>
    <t>Phụ lục 1.01</t>
  </si>
  <si>
    <t>Phụ lục 1.02</t>
  </si>
  <si>
    <t>Lấy theo đối chiếu với bộ</t>
  </si>
  <si>
    <t>Hỏi đơn vị số rút vốn</t>
  </si>
  <si>
    <t>Kỳ báo cáo: từ ngày 01/01/2022 đến ngày 31/12/2022</t>
  </si>
  <si>
    <t>Kỳ báo cáo từ ngày 01/01/2022 đến ngày 31/12/2022</t>
  </si>
  <si>
    <t>(Kèm theo Công văn số           /STC-QLNS ngày     /02/2023 của Sở Tài chính tỉnh Khánh Hòa)</t>
  </si>
  <si>
    <t>(Kèm theo công văn số           /STC-QLNS ngày     /      /2023 của Sở Tài chính tỉnh Khánh Hòa)</t>
  </si>
  <si>
    <t xml:space="preserve"> - Áp dụng tỷ giá hạch toán NSNN do Bộ Tài chính công bố tại Thông báo số 494/TB-KBNN ngày 31/01/2023, theo đó tỷ giá hạch toán ngoại tệ tháng 02/2023 là 1 USD = 23.605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</si>
</sst>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2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2" fontId="5" fillId="0" borderId="4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/>
    <xf numFmtId="0" fontId="7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11" xfId="0" applyFont="1" applyFill="1" applyBorder="1" applyAlignment="1">
      <alignment horizontal="center"/>
    </xf>
    <xf numFmtId="0" fontId="3" fillId="2" borderId="0" xfId="0" applyFont="1" applyFill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1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5" fillId="0" borderId="12" xfId="0" applyFont="1" applyBorder="1" applyAlignment="1">
      <alignment vertical="center"/>
    </xf>
    <xf numFmtId="2" fontId="5" fillId="0" borderId="12" xfId="0" applyNumberFormat="1" applyFont="1" applyBorder="1" applyAlignment="1">
      <alignment vertical="center" wrapText="1"/>
    </xf>
    <xf numFmtId="3" fontId="5" fillId="0" borderId="4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" fontId="10" fillId="0" borderId="0" xfId="0" applyNumberFormat="1" applyFont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395406</xdr:colOff>
      <xdr:row>2</xdr:row>
      <xdr:rowOff>27214</xdr:rowOff>
    </xdr:from>
    <xdr:to>
      <xdr:col>1</xdr:col>
      <xdr:colOff>574700</xdr:colOff>
      <xdr:row>2</xdr:row>
      <xdr:rowOff>27214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225450C-14AE-4BEA-A55D-7AA7DF2F806C}"/>
            </a:ext>
          </a:extLst>
        </xdr:cNvPr>
        <xdr:cNvCxnSpPr/>
      </xdr:nvCxnSpPr>
      <xdr:spPr>
        <a:xfrm>
          <a:off x="395406" y="421821"/>
          <a:ext cx="6147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0</xdr:rowOff>
    </xdr:from>
    <xdr:to>
      <xdr:col>1</xdr:col>
      <xdr:colOff>866775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80BD17-6EFD-4BED-8711-121600EF73DA}"/>
            </a:ext>
          </a:extLst>
        </xdr:cNvPr>
        <xdr:cNvCxnSpPr/>
      </xdr:nvCxnSpPr>
      <xdr:spPr>
        <a:xfrm>
          <a:off x="428625" y="381000"/>
          <a:ext cx="790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"/>
  <sheetViews>
    <sheetView view="pageBreakPreview" zoomScale="70" zoomScaleNormal="70" zoomScaleSheetLayoutView="70" workbookViewId="0">
      <pane xSplit="2" ySplit="10" topLeftCell="F14" activePane="bottomRight" state="frozen"/>
      <selection pane="topRight" activeCell="C1" sqref="C1"/>
      <selection pane="bottomLeft" activeCell="A10" sqref="A10"/>
      <selection pane="bottomRight" activeCell="O19" sqref="O19"/>
    </sheetView>
  </sheetViews>
  <sheetFormatPr defaultColWidth="9.125" defaultRowHeight="15" x14ac:dyDescent="0.25"/>
  <cols>
    <col min="1" max="1" width="6.375" style="21" customWidth="1"/>
    <col min="2" max="2" width="29.25" style="21" customWidth="1"/>
    <col min="3" max="3" width="14.75" style="21" customWidth="1"/>
    <col min="4" max="4" width="13" style="21" customWidth="1"/>
    <col min="5" max="5" width="15.875" style="21" customWidth="1"/>
    <col min="6" max="6" width="24.75" style="21" customWidth="1"/>
    <col min="7" max="7" width="16.375" style="21" customWidth="1"/>
    <col min="8" max="8" width="20" style="21" customWidth="1"/>
    <col min="9" max="9" width="18" style="21" customWidth="1"/>
    <col min="10" max="10" width="17.125" style="21" customWidth="1"/>
    <col min="11" max="11" width="16.625" style="21" customWidth="1"/>
    <col min="12" max="12" width="16.125" style="21" customWidth="1"/>
    <col min="13" max="13" width="17.625" style="21" customWidth="1"/>
    <col min="14" max="14" width="18.75" style="21" customWidth="1"/>
    <col min="15" max="15" width="22.125" style="21" customWidth="1"/>
    <col min="16" max="16" width="9.875" style="21" customWidth="1"/>
    <col min="17" max="17" width="9" style="21" customWidth="1"/>
    <col min="18" max="18" width="13.25" style="21" customWidth="1"/>
    <col min="19" max="19" width="12.125" style="21" customWidth="1"/>
    <col min="20" max="20" width="8.375" style="21" customWidth="1"/>
    <col min="21" max="16384" width="9.125" style="21"/>
  </cols>
  <sheetData>
    <row r="1" spans="1:20" ht="15.75" x14ac:dyDescent="0.25">
      <c r="A1" s="21" t="s">
        <v>0</v>
      </c>
      <c r="T1" s="22" t="s">
        <v>43</v>
      </c>
    </row>
    <row r="2" spans="1:20" x14ac:dyDescent="0.25">
      <c r="A2" s="23" t="s">
        <v>24</v>
      </c>
    </row>
    <row r="4" spans="1:20" ht="18.75" x14ac:dyDescent="0.3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0" x14ac:dyDescent="0.25">
      <c r="A5" s="50" t="s">
        <v>48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ht="15.75" x14ac:dyDescent="0.25">
      <c r="A6" s="54" t="s">
        <v>50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spans="1:20" hidden="1" x14ac:dyDescent="0.25">
      <c r="E7" s="21" t="s">
        <v>45</v>
      </c>
      <c r="G7" s="55" t="s">
        <v>46</v>
      </c>
      <c r="H7" s="55"/>
    </row>
    <row r="8" spans="1:20" x14ac:dyDescent="0.25">
      <c r="G8" s="24"/>
      <c r="H8" s="24"/>
    </row>
    <row r="9" spans="1:20" ht="33.75" customHeight="1" x14ac:dyDescent="0.25">
      <c r="A9" s="51" t="s">
        <v>2</v>
      </c>
      <c r="B9" s="51" t="s">
        <v>3</v>
      </c>
      <c r="C9" s="51" t="s">
        <v>4</v>
      </c>
      <c r="D9" s="51" t="s">
        <v>5</v>
      </c>
      <c r="E9" s="52" t="s">
        <v>6</v>
      </c>
      <c r="F9" s="53"/>
      <c r="G9" s="52" t="s">
        <v>8</v>
      </c>
      <c r="H9" s="53"/>
      <c r="I9" s="51" t="s">
        <v>28</v>
      </c>
      <c r="J9" s="51"/>
      <c r="K9" s="51"/>
      <c r="L9" s="51"/>
      <c r="M9" s="51"/>
      <c r="N9" s="52" t="s">
        <v>14</v>
      </c>
      <c r="O9" s="53"/>
      <c r="P9" s="51" t="s">
        <v>16</v>
      </c>
      <c r="Q9" s="51"/>
      <c r="R9" s="51"/>
      <c r="S9" s="51"/>
      <c r="T9" s="51"/>
    </row>
    <row r="10" spans="1:20" ht="42.75" customHeight="1" x14ac:dyDescent="0.25">
      <c r="A10" s="51"/>
      <c r="B10" s="51"/>
      <c r="C10" s="51"/>
      <c r="D10" s="51"/>
      <c r="E10" s="38" t="s">
        <v>22</v>
      </c>
      <c r="F10" s="38" t="s">
        <v>35</v>
      </c>
      <c r="G10" s="38" t="s">
        <v>22</v>
      </c>
      <c r="H10" s="38" t="s">
        <v>35</v>
      </c>
      <c r="I10" s="38" t="s">
        <v>9</v>
      </c>
      <c r="J10" s="38" t="s">
        <v>10</v>
      </c>
      <c r="K10" s="38" t="s">
        <v>11</v>
      </c>
      <c r="L10" s="38" t="s">
        <v>12</v>
      </c>
      <c r="M10" s="38" t="s">
        <v>13</v>
      </c>
      <c r="N10" s="38" t="s">
        <v>22</v>
      </c>
      <c r="O10" s="38" t="s">
        <v>35</v>
      </c>
      <c r="P10" s="38" t="s">
        <v>9</v>
      </c>
      <c r="Q10" s="38" t="s">
        <v>10</v>
      </c>
      <c r="R10" s="38" t="s">
        <v>11</v>
      </c>
      <c r="S10" s="38" t="s">
        <v>12</v>
      </c>
      <c r="T10" s="38" t="s">
        <v>13</v>
      </c>
    </row>
    <row r="11" spans="1:20" s="30" customFormat="1" ht="37.5" x14ac:dyDescent="0.2">
      <c r="A11" s="26">
        <v>1</v>
      </c>
      <c r="B11" s="27" t="s">
        <v>27</v>
      </c>
      <c r="C11" s="59" t="s">
        <v>25</v>
      </c>
      <c r="D11" s="28"/>
      <c r="E11" s="29"/>
      <c r="F11" s="28">
        <v>5449367687.7799997</v>
      </c>
      <c r="G11" s="28"/>
      <c r="H11" s="28"/>
      <c r="I11" s="28">
        <f>838364260</f>
        <v>838364260</v>
      </c>
      <c r="J11" s="28"/>
      <c r="K11" s="28"/>
      <c r="L11" s="28"/>
      <c r="M11" s="28">
        <f>L11+K11+J11+I11</f>
        <v>838364260</v>
      </c>
      <c r="N11" s="28"/>
      <c r="O11" s="33">
        <f>F11+H11-I11</f>
        <v>4611003427.7799997</v>
      </c>
      <c r="P11" s="28"/>
      <c r="Q11" s="28"/>
      <c r="R11" s="28"/>
      <c r="S11" s="28"/>
      <c r="T11" s="28"/>
    </row>
    <row r="12" spans="1:20" ht="37.5" x14ac:dyDescent="0.25">
      <c r="A12" s="31">
        <v>2</v>
      </c>
      <c r="B12" s="45" t="s">
        <v>26</v>
      </c>
      <c r="C12" s="60"/>
      <c r="D12" s="62" t="s">
        <v>22</v>
      </c>
      <c r="E12" s="32">
        <v>2426895.1399999997</v>
      </c>
      <c r="F12" s="33">
        <f>E12*$J$21</f>
        <v>57286859779.699989</v>
      </c>
      <c r="G12" s="39">
        <v>288189.51</v>
      </c>
      <c r="H12" s="33">
        <f>G12*$J$21</f>
        <v>6802713383.5500002</v>
      </c>
      <c r="I12" s="33">
        <v>5871481440</v>
      </c>
      <c r="J12" s="33">
        <v>1166179113</v>
      </c>
      <c r="K12" s="33"/>
      <c r="L12" s="33"/>
      <c r="M12" s="33">
        <f>L12+K12+J12+I12</f>
        <v>7037660553</v>
      </c>
      <c r="N12" s="32">
        <f t="shared" ref="N12:N17" si="0">E12+G12-I12/$J$21</f>
        <v>2466345.7624761695</v>
      </c>
      <c r="O12" s="33">
        <f>N12*$J$21</f>
        <v>58218091723.249985</v>
      </c>
      <c r="P12" s="33"/>
      <c r="Q12" s="33"/>
      <c r="R12" s="33"/>
      <c r="S12" s="33"/>
      <c r="T12" s="33"/>
    </row>
    <row r="13" spans="1:20" ht="56.25" x14ac:dyDescent="0.25">
      <c r="A13" s="31">
        <v>3</v>
      </c>
      <c r="B13" s="45" t="s">
        <v>30</v>
      </c>
      <c r="C13" s="61"/>
      <c r="D13" s="63"/>
      <c r="E13" s="32">
        <v>164713.76999999999</v>
      </c>
      <c r="F13" s="33">
        <f>E13*$J$21</f>
        <v>3888068540.8499999</v>
      </c>
      <c r="G13" s="32"/>
      <c r="H13" s="33"/>
      <c r="I13" s="33">
        <v>1500936235</v>
      </c>
      <c r="J13" s="33">
        <v>92460778</v>
      </c>
      <c r="K13" s="33">
        <v>31507455</v>
      </c>
      <c r="L13" s="33">
        <v>10502485</v>
      </c>
      <c r="M13" s="33">
        <f>L13+K13+J13+I13</f>
        <v>1635406953</v>
      </c>
      <c r="N13" s="32">
        <f t="shared" si="0"/>
        <v>101128.24850031771</v>
      </c>
      <c r="O13" s="33">
        <f>N13*$J$21</f>
        <v>2387132305.8499994</v>
      </c>
      <c r="P13" s="33"/>
      <c r="Q13" s="33"/>
      <c r="R13" s="33"/>
      <c r="S13" s="33"/>
      <c r="T13" s="33"/>
    </row>
    <row r="14" spans="1:20" ht="56.25" x14ac:dyDescent="0.25">
      <c r="A14" s="31">
        <v>4</v>
      </c>
      <c r="B14" s="45" t="s">
        <v>31</v>
      </c>
      <c r="C14" s="34" t="s">
        <v>32</v>
      </c>
      <c r="D14" s="63"/>
      <c r="E14" s="32">
        <v>181136.435</v>
      </c>
      <c r="F14" s="33">
        <f>E14*$J$21</f>
        <v>4275725548.1749997</v>
      </c>
      <c r="G14" s="32"/>
      <c r="H14" s="33"/>
      <c r="I14" s="33"/>
      <c r="J14" s="33">
        <v>85843583</v>
      </c>
      <c r="K14" s="33"/>
      <c r="L14" s="33">
        <v>9400646</v>
      </c>
      <c r="M14" s="33">
        <f>L14+K14+J14+I14</f>
        <v>95244229</v>
      </c>
      <c r="N14" s="32">
        <f t="shared" si="0"/>
        <v>181136.435</v>
      </c>
      <c r="O14" s="33">
        <f>N14*$J$21</f>
        <v>4275725548.1749997</v>
      </c>
      <c r="P14" s="33"/>
      <c r="Q14" s="33"/>
      <c r="R14" s="33"/>
      <c r="S14" s="33"/>
      <c r="T14" s="33"/>
    </row>
    <row r="15" spans="1:20" ht="75" customHeight="1" x14ac:dyDescent="0.25">
      <c r="A15" s="56">
        <v>5</v>
      </c>
      <c r="B15" s="65" t="s">
        <v>29</v>
      </c>
      <c r="C15" s="34" t="s">
        <v>25</v>
      </c>
      <c r="D15" s="63"/>
      <c r="E15" s="32">
        <f>SUM(E16:E17)</f>
        <v>9644605</v>
      </c>
      <c r="F15" s="33">
        <f>E15*J21</f>
        <v>227660901025</v>
      </c>
      <c r="G15" s="32">
        <f>G16+G17</f>
        <v>3868986.12</v>
      </c>
      <c r="H15" s="33">
        <f>G15*$J$21</f>
        <v>91327417362.600006</v>
      </c>
      <c r="I15" s="33">
        <f t="shared" ref="I15:O15" si="1">I16+I17</f>
        <v>16019701500</v>
      </c>
      <c r="J15" s="33">
        <f t="shared" si="1"/>
        <v>3337183937</v>
      </c>
      <c r="K15" s="33">
        <f t="shared" si="1"/>
        <v>0</v>
      </c>
      <c r="L15" s="33">
        <f t="shared" si="1"/>
        <v>0</v>
      </c>
      <c r="M15" s="33">
        <f>M16+M17</f>
        <v>19356885437</v>
      </c>
      <c r="N15" s="32">
        <f t="shared" si="0"/>
        <v>12834933.992272824</v>
      </c>
      <c r="O15" s="33">
        <f t="shared" si="1"/>
        <v>302968616887.59998</v>
      </c>
      <c r="P15" s="33"/>
      <c r="Q15" s="33"/>
      <c r="R15" s="33"/>
      <c r="S15" s="33"/>
      <c r="T15" s="33"/>
    </row>
    <row r="16" spans="1:20" ht="18.75" x14ac:dyDescent="0.25">
      <c r="A16" s="57"/>
      <c r="B16" s="66"/>
      <c r="C16" s="34" t="s">
        <v>36</v>
      </c>
      <c r="D16" s="63"/>
      <c r="E16" s="32">
        <v>6758450.1600000001</v>
      </c>
      <c r="F16" s="33">
        <f>E16*$J$21</f>
        <v>159533216026.80002</v>
      </c>
      <c r="G16" s="46">
        <v>3011078.06</v>
      </c>
      <c r="H16" s="33">
        <f>G16*$J$21</f>
        <v>71076497606.300003</v>
      </c>
      <c r="I16" s="33">
        <v>16019701500</v>
      </c>
      <c r="J16" s="33">
        <v>3337183937</v>
      </c>
      <c r="K16" s="33"/>
      <c r="L16" s="33"/>
      <c r="M16" s="33">
        <f>L16+K16+J16+I16</f>
        <v>19356885437</v>
      </c>
      <c r="N16" s="32">
        <f t="shared" si="0"/>
        <v>9090871.0922728237</v>
      </c>
      <c r="O16" s="33">
        <f>N16*$J$21</f>
        <v>214590012133.10001</v>
      </c>
      <c r="P16" s="33"/>
      <c r="Q16" s="33"/>
      <c r="R16" s="33"/>
      <c r="S16" s="33"/>
      <c r="T16" s="33"/>
    </row>
    <row r="17" spans="1:20" ht="18.75" x14ac:dyDescent="0.25">
      <c r="A17" s="58"/>
      <c r="B17" s="67"/>
      <c r="C17" s="34" t="s">
        <v>37</v>
      </c>
      <c r="D17" s="64"/>
      <c r="E17" s="32">
        <v>2886154.84</v>
      </c>
      <c r="F17" s="33">
        <f>E17*$J$21</f>
        <v>68127684998.199997</v>
      </c>
      <c r="G17" s="32">
        <v>857908.06</v>
      </c>
      <c r="H17" s="33">
        <f>G17*$J$21</f>
        <v>20250919756.300003</v>
      </c>
      <c r="I17" s="33"/>
      <c r="J17" s="33"/>
      <c r="K17" s="33"/>
      <c r="L17" s="33"/>
      <c r="M17" s="33"/>
      <c r="N17" s="32">
        <f t="shared" si="0"/>
        <v>3744062.9</v>
      </c>
      <c r="O17" s="33">
        <f>N17*$J$21</f>
        <v>88378604754.5</v>
      </c>
      <c r="P17" s="33"/>
      <c r="Q17" s="33"/>
      <c r="R17" s="33"/>
      <c r="S17" s="33"/>
      <c r="T17" s="33"/>
    </row>
    <row r="18" spans="1:20" s="23" customFormat="1" ht="18.75" x14ac:dyDescent="0.2">
      <c r="A18" s="47"/>
      <c r="B18" s="47" t="s">
        <v>23</v>
      </c>
      <c r="C18" s="47"/>
      <c r="D18" s="35"/>
      <c r="E18" s="35">
        <f>SUM(E11:E15)</f>
        <v>12417350.344999999</v>
      </c>
      <c r="F18" s="35"/>
      <c r="G18" s="35">
        <f>SUM(G11:G15)</f>
        <v>4157175.63</v>
      </c>
      <c r="H18" s="35"/>
      <c r="I18" s="35"/>
      <c r="J18" s="35"/>
      <c r="K18" s="35"/>
      <c r="L18" s="35"/>
      <c r="M18" s="35"/>
      <c r="N18" s="35">
        <f>SUM(N11:N15)</f>
        <v>15583544.438249312</v>
      </c>
      <c r="O18" s="35"/>
      <c r="P18" s="35"/>
      <c r="Q18" s="35"/>
      <c r="R18" s="35"/>
      <c r="S18" s="35"/>
      <c r="T18" s="35"/>
    </row>
    <row r="19" spans="1:20" s="23" customFormat="1" ht="18.75" x14ac:dyDescent="0.2">
      <c r="A19" s="48"/>
      <c r="B19" s="48" t="s">
        <v>33</v>
      </c>
      <c r="C19" s="48"/>
      <c r="D19" s="36"/>
      <c r="E19" s="36"/>
      <c r="F19" s="36">
        <f>SUM(F11:F15)</f>
        <v>298560922581.505</v>
      </c>
      <c r="G19" s="36"/>
      <c r="H19" s="36">
        <f>SUM(H11:H15)</f>
        <v>98130130746.150009</v>
      </c>
      <c r="I19" s="36">
        <f>SUM(I11:I15)</f>
        <v>24230483435</v>
      </c>
      <c r="J19" s="36">
        <f>SUM(J11:J15)</f>
        <v>4681667411</v>
      </c>
      <c r="K19" s="36">
        <f>SUM(K11:K15)</f>
        <v>31507455</v>
      </c>
      <c r="L19" s="36">
        <f>SUM(L11:L15)</f>
        <v>19903131</v>
      </c>
      <c r="M19" s="36">
        <f>SUM(M11:M15)</f>
        <v>28963561432</v>
      </c>
      <c r="N19" s="36"/>
      <c r="O19" s="36">
        <f>SUM(O11:O15)</f>
        <v>372460569892.65497</v>
      </c>
      <c r="P19" s="36"/>
      <c r="Q19" s="36"/>
      <c r="R19" s="36"/>
      <c r="S19" s="36"/>
      <c r="T19" s="36"/>
    </row>
    <row r="20" spans="1:20" ht="18.75" x14ac:dyDescent="0.3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ht="18.75" x14ac:dyDescent="0.3">
      <c r="A21" s="25" t="s">
        <v>34</v>
      </c>
      <c r="B21" s="25"/>
      <c r="C21" s="25"/>
      <c r="D21" s="25"/>
      <c r="E21" s="25"/>
      <c r="F21" s="25"/>
      <c r="G21" s="25"/>
      <c r="H21" s="25"/>
      <c r="I21" s="25"/>
      <c r="J21" s="40">
        <f>23605</f>
        <v>23605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ht="18.75" x14ac:dyDescent="0.3">
      <c r="A22" s="25" t="s">
        <v>51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4" spans="1:20" x14ac:dyDescent="0.25">
      <c r="F24" s="37"/>
    </row>
    <row r="25" spans="1:20" x14ac:dyDescent="0.25">
      <c r="M25" s="37"/>
    </row>
  </sheetData>
  <mergeCells count="17">
    <mergeCell ref="A15:A17"/>
    <mergeCell ref="C11:C13"/>
    <mergeCell ref="D12:D17"/>
    <mergeCell ref="E9:F9"/>
    <mergeCell ref="B15:B17"/>
    <mergeCell ref="A4:T4"/>
    <mergeCell ref="A5:T5"/>
    <mergeCell ref="A9:A10"/>
    <mergeCell ref="B9:B10"/>
    <mergeCell ref="C9:C10"/>
    <mergeCell ref="D9:D10"/>
    <mergeCell ref="G9:H9"/>
    <mergeCell ref="N9:O9"/>
    <mergeCell ref="I9:M9"/>
    <mergeCell ref="P9:T9"/>
    <mergeCell ref="A6:T6"/>
    <mergeCell ref="G7:H7"/>
  </mergeCells>
  <printOptions horizontalCentered="1"/>
  <pageMargins left="0.17" right="0.17" top="0.23" bottom="0.22" header="0.17" footer="0.17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tabSelected="1" view="pageBreakPreview" topLeftCell="A7" zoomScale="85" zoomScaleNormal="100" zoomScaleSheetLayoutView="85" workbookViewId="0">
      <selection activeCell="F17" sqref="F17"/>
    </sheetView>
  </sheetViews>
  <sheetFormatPr defaultColWidth="9.125" defaultRowHeight="15" x14ac:dyDescent="0.25"/>
  <cols>
    <col min="1" max="1" width="5.25" style="1" customWidth="1"/>
    <col min="2" max="2" width="40.75" style="1" customWidth="1"/>
    <col min="3" max="3" width="18.375" style="1" customWidth="1"/>
    <col min="4" max="4" width="23.25" style="1" customWidth="1"/>
    <col min="5" max="5" width="18.375" style="1" customWidth="1"/>
    <col min="6" max="6" width="24.625" style="1" customWidth="1"/>
    <col min="7" max="8" width="18.375" style="1" customWidth="1"/>
    <col min="9" max="16384" width="9.125" style="1"/>
  </cols>
  <sheetData>
    <row r="1" spans="1:8" ht="15.75" x14ac:dyDescent="0.25">
      <c r="A1" s="1" t="s">
        <v>0</v>
      </c>
      <c r="H1" s="20" t="s">
        <v>44</v>
      </c>
    </row>
    <row r="2" spans="1:8" x14ac:dyDescent="0.25">
      <c r="A2" s="2" t="s">
        <v>42</v>
      </c>
    </row>
    <row r="5" spans="1:8" s="3" customFormat="1" ht="18.75" x14ac:dyDescent="0.3">
      <c r="A5" s="68" t="s">
        <v>38</v>
      </c>
      <c r="B5" s="68"/>
      <c r="C5" s="68"/>
      <c r="D5" s="68"/>
      <c r="E5" s="68"/>
      <c r="F5" s="68"/>
      <c r="G5" s="68"/>
      <c r="H5" s="68"/>
    </row>
    <row r="6" spans="1:8" ht="15.75" x14ac:dyDescent="0.25">
      <c r="A6" s="69" t="s">
        <v>47</v>
      </c>
      <c r="B6" s="69"/>
      <c r="C6" s="69"/>
      <c r="D6" s="69"/>
      <c r="E6" s="69"/>
      <c r="F6" s="69"/>
      <c r="G6" s="69"/>
      <c r="H6" s="69"/>
    </row>
    <row r="7" spans="1:8" ht="15.75" x14ac:dyDescent="0.25">
      <c r="A7" s="70" t="s">
        <v>49</v>
      </c>
      <c r="B7" s="70"/>
      <c r="C7" s="70"/>
      <c r="D7" s="70"/>
      <c r="E7" s="70"/>
      <c r="F7" s="70"/>
      <c r="G7" s="70"/>
      <c r="H7" s="70"/>
    </row>
    <row r="9" spans="1:8" s="2" customFormat="1" ht="56.25" x14ac:dyDescent="0.2">
      <c r="A9" s="8" t="s">
        <v>2</v>
      </c>
      <c r="B9" s="8" t="s">
        <v>17</v>
      </c>
      <c r="C9" s="4" t="s">
        <v>39</v>
      </c>
      <c r="D9" s="4" t="s">
        <v>7</v>
      </c>
      <c r="E9" s="4" t="s">
        <v>40</v>
      </c>
      <c r="F9" s="4" t="s">
        <v>15</v>
      </c>
      <c r="G9" s="4" t="s">
        <v>41</v>
      </c>
      <c r="H9" s="4" t="s">
        <v>18</v>
      </c>
    </row>
    <row r="10" spans="1:8" s="2" customFormat="1" ht="18.75" x14ac:dyDescent="0.2">
      <c r="A10" s="9" t="s">
        <v>19</v>
      </c>
      <c r="B10" s="10" t="s">
        <v>32</v>
      </c>
      <c r="C10" s="19">
        <f>C11</f>
        <v>181136.435</v>
      </c>
      <c r="D10" s="19">
        <f>D11</f>
        <v>4275725548.1749997</v>
      </c>
      <c r="E10" s="19">
        <f t="shared" ref="E10:F10" si="0">E11</f>
        <v>181136.435</v>
      </c>
      <c r="F10" s="19">
        <f t="shared" si="0"/>
        <v>4275725548.1749997</v>
      </c>
      <c r="G10" s="10"/>
      <c r="H10" s="10"/>
    </row>
    <row r="11" spans="1:8" ht="37.5" x14ac:dyDescent="0.25">
      <c r="A11" s="6">
        <v>1</v>
      </c>
      <c r="B11" s="11" t="s">
        <v>31</v>
      </c>
      <c r="C11" s="5">
        <f>'1.01'!E14</f>
        <v>181136.435</v>
      </c>
      <c r="D11" s="5">
        <f>'1.01'!F14</f>
        <v>4275725548.1749997</v>
      </c>
      <c r="E11" s="5">
        <f>'1.01'!N14</f>
        <v>181136.435</v>
      </c>
      <c r="F11" s="5">
        <f>'1.01'!O14</f>
        <v>4275725548.1749997</v>
      </c>
      <c r="G11" s="12"/>
      <c r="H11" s="12"/>
    </row>
    <row r="12" spans="1:8" s="2" customFormat="1" ht="18.75" x14ac:dyDescent="0.2">
      <c r="A12" s="13" t="s">
        <v>20</v>
      </c>
      <c r="B12" s="14" t="s">
        <v>25</v>
      </c>
      <c r="C12" s="18">
        <f>C13+C14+C15+C16</f>
        <v>12236213.91</v>
      </c>
      <c r="D12" s="18">
        <f t="shared" ref="D12:F12" si="1">D13+D14+D15+D16</f>
        <v>294285197033.32996</v>
      </c>
      <c r="E12" s="18">
        <f t="shared" si="1"/>
        <v>15402408.003249312</v>
      </c>
      <c r="F12" s="18">
        <f t="shared" si="1"/>
        <v>368184844344.47998</v>
      </c>
      <c r="G12" s="12"/>
      <c r="H12" s="12"/>
    </row>
    <row r="13" spans="1:8" s="2" customFormat="1" ht="37.5" x14ac:dyDescent="0.2">
      <c r="A13" s="6">
        <v>1</v>
      </c>
      <c r="B13" s="7" t="s">
        <v>27</v>
      </c>
      <c r="C13" s="12"/>
      <c r="D13" s="5">
        <f>'1.01'!F11</f>
        <v>5449367687.7799997</v>
      </c>
      <c r="E13" s="12"/>
      <c r="F13" s="5">
        <f>'1.01'!O11</f>
        <v>4611003427.7799997</v>
      </c>
      <c r="G13" s="12"/>
      <c r="H13" s="12"/>
    </row>
    <row r="14" spans="1:8" s="2" customFormat="1" ht="18.75" x14ac:dyDescent="0.2">
      <c r="A14" s="6">
        <v>2</v>
      </c>
      <c r="B14" s="44" t="s">
        <v>26</v>
      </c>
      <c r="C14" s="17">
        <f>'1.01'!E12</f>
        <v>2426895.1399999997</v>
      </c>
      <c r="D14" s="17">
        <f>'1.01'!F12</f>
        <v>57286859779.699989</v>
      </c>
      <c r="E14" s="17">
        <f>'1.01'!N12</f>
        <v>2466345.7624761695</v>
      </c>
      <c r="F14" s="17">
        <f>'1.01'!O12</f>
        <v>58218091723.249985</v>
      </c>
      <c r="G14" s="12"/>
      <c r="H14" s="12"/>
    </row>
    <row r="15" spans="1:8" s="2" customFormat="1" ht="37.5" x14ac:dyDescent="0.2">
      <c r="A15" s="6">
        <v>3</v>
      </c>
      <c r="B15" s="44" t="s">
        <v>30</v>
      </c>
      <c r="C15" s="17">
        <f>'1.01'!E13</f>
        <v>164713.76999999999</v>
      </c>
      <c r="D15" s="17">
        <f>'1.01'!F13</f>
        <v>3888068540.8499999</v>
      </c>
      <c r="E15" s="5">
        <f>'1.01'!N13</f>
        <v>101128.24850031771</v>
      </c>
      <c r="F15" s="5">
        <f>'1.01'!O13</f>
        <v>2387132305.8499994</v>
      </c>
      <c r="G15" s="12"/>
      <c r="H15" s="12"/>
    </row>
    <row r="16" spans="1:8" s="2" customFormat="1" ht="56.25" x14ac:dyDescent="0.2">
      <c r="A16" s="6">
        <v>4</v>
      </c>
      <c r="B16" s="11" t="s">
        <v>29</v>
      </c>
      <c r="C16" s="17">
        <f>'1.01'!E15</f>
        <v>9644605</v>
      </c>
      <c r="D16" s="17">
        <f>'1.01'!F15</f>
        <v>227660901025</v>
      </c>
      <c r="E16" s="17">
        <f>'1.01'!N15</f>
        <v>12834933.992272824</v>
      </c>
      <c r="F16" s="17">
        <f>'1.01'!O15</f>
        <v>302968616887.59998</v>
      </c>
      <c r="G16" s="12"/>
      <c r="H16" s="12"/>
    </row>
    <row r="17" spans="1:20" s="2" customFormat="1" ht="18.75" x14ac:dyDescent="0.2">
      <c r="A17" s="15"/>
      <c r="B17" s="16" t="s">
        <v>21</v>
      </c>
      <c r="C17" s="15"/>
      <c r="D17" s="43">
        <f>D12+D10</f>
        <v>298560922581.50494</v>
      </c>
      <c r="E17" s="15"/>
      <c r="F17" s="43">
        <f>F12+F10</f>
        <v>372460569892.65497</v>
      </c>
      <c r="G17" s="15"/>
      <c r="H17" s="15"/>
    </row>
    <row r="18" spans="1:20" s="2" customFormat="1" ht="18.75" hidden="1" x14ac:dyDescent="0.2">
      <c r="A18" s="41"/>
      <c r="B18" s="42"/>
      <c r="C18" s="41"/>
      <c r="D18" s="41"/>
      <c r="E18" s="41"/>
      <c r="F18" s="41"/>
      <c r="G18" s="41"/>
      <c r="H18" s="41"/>
    </row>
    <row r="20" spans="1:20" s="21" customFormat="1" ht="18.75" x14ac:dyDescent="0.3">
      <c r="A20" s="25" t="s">
        <v>34</v>
      </c>
      <c r="B20" s="25"/>
      <c r="C20" s="25"/>
      <c r="D20" s="25"/>
      <c r="E20" s="25"/>
      <c r="F20" s="25"/>
      <c r="G20" s="25"/>
      <c r="H20" s="25"/>
      <c r="I20" s="25"/>
      <c r="J20" s="40">
        <f>23605</f>
        <v>23605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s="21" customFormat="1" ht="18.75" x14ac:dyDescent="0.3">
      <c r="A21" s="25" t="s">
        <v>51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</sheetData>
  <mergeCells count="3">
    <mergeCell ref="A5:H5"/>
    <mergeCell ref="A6:H6"/>
    <mergeCell ref="A7:H7"/>
  </mergeCells>
  <pageMargins left="0.17" right="0.17" top="0.25" bottom="0.25" header="0.17" footer="0.17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1.01</vt:lpstr>
      <vt:lpstr>1.02</vt:lpstr>
      <vt:lpstr>'1.01'!Print_Area</vt:lpstr>
      <vt:lpstr>'1.02'!Print_Area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dvknhat</dc:creator>
  <cp:lastModifiedBy>Nguyen Hong Duc</cp:lastModifiedBy>
  <cp:lastPrinted>2023-02-20T03:31:25Z</cp:lastPrinted>
  <dcterms:created xsi:type="dcterms:W3CDTF">2021-03-12T08:55:29Z</dcterms:created>
  <dcterms:modified xsi:type="dcterms:W3CDTF">2023-02-20T03:31:38Z</dcterms:modified>
</cp:coreProperties>
</file>